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udget\Money Engineer\Consulting\MTN\Aug 2024\"/>
    </mc:Choice>
  </mc:AlternateContent>
  <xr:revisionPtr revIDLastSave="0" documentId="13_ncr:1_{CB5DA55A-8CD9-40D9-B25B-D231210C6A0E}" xr6:coauthVersionLast="36" xr6:coauthVersionMax="36" xr10:uidLastSave="{00000000-0000-0000-0000-000000000000}"/>
  <bookViews>
    <workbookView xWindow="0" yWindow="0" windowWidth="19160" windowHeight="8090" xr2:uid="{28339BE9-1803-4646-8C84-DAB0B11A3708}"/>
  </bookViews>
  <sheets>
    <sheet name="Inputs" sheetId="1" r:id="rId1"/>
    <sheet name="Output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5" i="1" l="1"/>
  <c r="C10" i="2" l="1"/>
  <c r="C17" i="2" s="1"/>
  <c r="C9" i="2"/>
  <c r="C20" i="1"/>
  <c r="C7" i="2" s="1"/>
  <c r="C8" i="2" s="1"/>
  <c r="D20" i="1"/>
  <c r="C5" i="2" s="1"/>
  <c r="C6" i="1"/>
  <c r="C4" i="2" l="1"/>
  <c r="C14" i="2"/>
  <c r="C11" i="2"/>
  <c r="C6" i="2"/>
  <c r="C13" i="2" s="1"/>
  <c r="C12" i="2"/>
  <c r="C16" i="2" l="1"/>
  <c r="C18" i="2" s="1"/>
  <c r="C19" i="2" s="1"/>
  <c r="C15" i="2"/>
</calcChain>
</file>

<file path=xl/sharedStrings.xml><?xml version="1.0" encoding="utf-8"?>
<sst xmlns="http://schemas.openxmlformats.org/spreadsheetml/2006/main" count="60" uniqueCount="57">
  <si>
    <t>Retirement Model</t>
  </si>
  <si>
    <t xml:space="preserve">themoneyengineers.com </t>
  </si>
  <si>
    <t>Inputs</t>
  </si>
  <si>
    <t>Description</t>
  </si>
  <si>
    <t>ugx</t>
  </si>
  <si>
    <t>Notes</t>
  </si>
  <si>
    <t>Gross monthly salary/income</t>
  </si>
  <si>
    <t>Net monthly salary/income</t>
  </si>
  <si>
    <t>Average monthly expenses</t>
  </si>
  <si>
    <t>Annual interest rate</t>
  </si>
  <si>
    <t>estimate of interest rates</t>
  </si>
  <si>
    <t>Average Annual inflation rate</t>
  </si>
  <si>
    <t>10 yr average inflation rate</t>
  </si>
  <si>
    <t>Current Age</t>
  </si>
  <si>
    <t>Retirement age</t>
  </si>
  <si>
    <t>Annual salary growth rate</t>
  </si>
  <si>
    <t>estimate of growth in salary</t>
  </si>
  <si>
    <t>NSSF</t>
  </si>
  <si>
    <t>don't delete this row</t>
  </si>
  <si>
    <t>MTN Pension Scheme</t>
  </si>
  <si>
    <t>Personal Pension Scheme</t>
  </si>
  <si>
    <t>Total</t>
  </si>
  <si>
    <t>Model Outputs</t>
  </si>
  <si>
    <t>Current savings</t>
  </si>
  <si>
    <t xml:space="preserve">Monthly deposit </t>
  </si>
  <si>
    <t>Annual savings</t>
  </si>
  <si>
    <t>Run way (months)</t>
  </si>
  <si>
    <t>months you can survive if you lose your job</t>
  </si>
  <si>
    <t>Run way (years)</t>
  </si>
  <si>
    <t>years you can survive without job!!!</t>
  </si>
  <si>
    <t>Current Year</t>
  </si>
  <si>
    <t>Years to Retirement</t>
  </si>
  <si>
    <t>Retirement Year</t>
  </si>
  <si>
    <t>Annual savings rate</t>
  </si>
  <si>
    <t>&gt;20%</t>
  </si>
  <si>
    <t>Future Value of Investment @retirement</t>
  </si>
  <si>
    <t>estimate of value of retirement fund</t>
  </si>
  <si>
    <t>Cumulative Principal</t>
  </si>
  <si>
    <t>amount you have actually saved</t>
  </si>
  <si>
    <t>Net gain</t>
  </si>
  <si>
    <t>interest earned from investment</t>
  </si>
  <si>
    <t>Monthly Retirement Income</t>
  </si>
  <si>
    <t>this is what you will earn every month from your investment without depleting principal</t>
  </si>
  <si>
    <t>Monthly Retirement Expenses</t>
  </si>
  <si>
    <t>estimate of retirement expenses (actuals could be much higher!!!)</t>
  </si>
  <si>
    <t>Surplus/deficit at retirement</t>
  </si>
  <si>
    <t>Margin of Safety</t>
  </si>
  <si>
    <t>Available Retirement Funds (ugx)</t>
  </si>
  <si>
    <t>Current balance (ugx)</t>
  </si>
  <si>
    <t>Monthly Saving (ugx)</t>
  </si>
  <si>
    <t>Note: Only edit cells in yellow! don't edit any formulas</t>
  </si>
  <si>
    <t>positive values are OK; negative values mean you may not have enough income at retirement</t>
  </si>
  <si>
    <t>Note: DON'T edit anything here!!!</t>
  </si>
  <si>
    <t>Others</t>
  </si>
  <si>
    <t>this is the proportion by which retirement income exceeds expenses. The higher the safer you are in retirement</t>
  </si>
  <si>
    <t>+256788437543</t>
  </si>
  <si>
    <t>john.ntende@gmail.com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</si>
</sst>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64" formatCode="0.0%"/>
    <numFmt numFmtId="165" formatCode="#,##0.0"/>
    <numFmt numFmtId="166" formatCode="#,##0_ ;[Red]\-#,##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theme="8"/>
      <name val="Calibri"/>
      <family val="2"/>
    </font>
    <font>
      <sz val="11"/>
      <color rgb="FFFF0000"/>
      <name val="Calibri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11" fillId="0" borderId="0" applyNumberFormat="0" applyFill="0" applyBorder="0" applyAlignment="0" applyProtection="0"/>
  </cellStyleXfs>
  <cellXfs count="60">
    <xf numFmtId="0" fontId="0" fillId="0" borderId="0" xfId="0"/>
    <xf numFmtId="0" fontId="4" fillId="0" borderId="0" xfId="3" applyFont="1" applyAlignment="1"/>
    <xf numFmtId="0" fontId="5" fillId="0" borderId="0" xfId="3" applyFont="1" applyAlignment="1"/>
    <xf numFmtId="0" fontId="0" fillId="0" borderId="0" xfId="3" applyFont="1" applyAlignment="1">
      <alignment wrapText="1"/>
    </xf>
    <xf numFmtId="0" fontId="6" fillId="0" borderId="0" xfId="3" applyFont="1" applyAlignment="1"/>
    <xf numFmtId="0" fontId="0" fillId="0" borderId="0" xfId="3" applyFont="1" applyAlignment="1"/>
    <xf numFmtId="0" fontId="4" fillId="2" borderId="0" xfId="3" applyFont="1" applyFill="1" applyAlignment="1"/>
    <xf numFmtId="0" fontId="7" fillId="0" borderId="1" xfId="3" applyFont="1" applyBorder="1" applyAlignment="1"/>
    <xf numFmtId="0" fontId="7" fillId="0" borderId="2" xfId="3" applyFont="1" applyBorder="1" applyAlignment="1"/>
    <xf numFmtId="0" fontId="8" fillId="0" borderId="3" xfId="3" applyFont="1" applyBorder="1" applyAlignment="1">
      <alignment wrapText="1"/>
    </xf>
    <xf numFmtId="0" fontId="9" fillId="0" borderId="4" xfId="3" applyFont="1" applyBorder="1" applyAlignment="1"/>
    <xf numFmtId="41" fontId="9" fillId="3" borderId="5" xfId="1" applyFont="1" applyFill="1" applyBorder="1" applyAlignment="1"/>
    <xf numFmtId="0" fontId="10" fillId="0" borderId="6" xfId="3" applyFont="1" applyBorder="1" applyAlignment="1">
      <alignment wrapText="1"/>
    </xf>
    <xf numFmtId="0" fontId="3" fillId="0" borderId="0" xfId="3" applyFont="1" applyAlignment="1"/>
    <xf numFmtId="3" fontId="9" fillId="3" borderId="5" xfId="3" applyNumberFormat="1" applyFont="1" applyFill="1" applyBorder="1" applyAlignment="1"/>
    <xf numFmtId="0" fontId="10" fillId="0" borderId="0" xfId="3" applyFont="1"/>
    <xf numFmtId="164" fontId="9" fillId="0" borderId="4" xfId="3" applyNumberFormat="1" applyFont="1" applyBorder="1" applyAlignment="1"/>
    <xf numFmtId="164" fontId="10" fillId="3" borderId="5" xfId="3" applyNumberFormat="1" applyFont="1" applyFill="1" applyBorder="1" applyAlignment="1"/>
    <xf numFmtId="164" fontId="10" fillId="0" borderId="6" xfId="3" applyNumberFormat="1" applyFont="1" applyBorder="1" applyAlignment="1">
      <alignment wrapText="1"/>
    </xf>
    <xf numFmtId="164" fontId="10" fillId="0" borderId="0" xfId="3" applyNumberFormat="1" applyFont="1"/>
    <xf numFmtId="9" fontId="10" fillId="3" borderId="5" xfId="2" applyFont="1" applyFill="1" applyBorder="1" applyAlignment="1"/>
    <xf numFmtId="0" fontId="10" fillId="3" borderId="5" xfId="3" applyFont="1" applyFill="1" applyBorder="1" applyAlignment="1"/>
    <xf numFmtId="0" fontId="9" fillId="0" borderId="7" xfId="3" applyFont="1" applyBorder="1" applyAlignment="1"/>
    <xf numFmtId="9" fontId="10" fillId="3" borderId="8" xfId="3" applyNumberFormat="1" applyFont="1" applyFill="1" applyBorder="1" applyAlignment="1"/>
    <xf numFmtId="0" fontId="10" fillId="0" borderId="9" xfId="3" applyFont="1" applyBorder="1" applyAlignment="1">
      <alignment wrapText="1"/>
    </xf>
    <xf numFmtId="0" fontId="10" fillId="0" borderId="0" xfId="3" applyFont="1" applyAlignment="1"/>
    <xf numFmtId="0" fontId="10" fillId="0" borderId="0" xfId="3" applyFont="1" applyAlignment="1">
      <alignment wrapText="1"/>
    </xf>
    <xf numFmtId="0" fontId="4" fillId="0" borderId="10" xfId="3" applyFont="1" applyBorder="1" applyAlignment="1"/>
    <xf numFmtId="0" fontId="4" fillId="0" borderId="2" xfId="3" applyFont="1" applyBorder="1" applyAlignment="1"/>
    <xf numFmtId="0" fontId="4" fillId="0" borderId="3" xfId="3" applyFont="1" applyBorder="1" applyAlignment="1">
      <alignment wrapText="1"/>
    </xf>
    <xf numFmtId="0" fontId="3" fillId="4" borderId="11" xfId="3" applyFont="1" applyFill="1" applyBorder="1" applyAlignment="1"/>
    <xf numFmtId="41" fontId="0" fillId="3" borderId="5" xfId="1" applyNumberFormat="1" applyFont="1" applyFill="1" applyBorder="1" applyAlignment="1"/>
    <xf numFmtId="41" fontId="0" fillId="0" borderId="6" xfId="1" applyNumberFormat="1" applyFont="1" applyBorder="1" applyAlignment="1">
      <alignment wrapText="1"/>
    </xf>
    <xf numFmtId="0" fontId="3" fillId="3" borderId="11" xfId="3" applyFont="1" applyFill="1" applyBorder="1" applyAlignment="1"/>
    <xf numFmtId="41" fontId="0" fillId="3" borderId="6" xfId="1" applyNumberFormat="1" applyFont="1" applyFill="1" applyBorder="1" applyAlignment="1">
      <alignment wrapText="1"/>
    </xf>
    <xf numFmtId="0" fontId="0" fillId="0" borderId="11" xfId="3" applyFont="1" applyBorder="1" applyAlignment="1"/>
    <xf numFmtId="41" fontId="0" fillId="0" borderId="5" xfId="1" applyNumberFormat="1" applyFont="1" applyBorder="1" applyAlignment="1"/>
    <xf numFmtId="0" fontId="4" fillId="0" borderId="12" xfId="3" applyFont="1" applyBorder="1" applyAlignment="1"/>
    <xf numFmtId="41" fontId="4" fillId="0" borderId="8" xfId="1" applyNumberFormat="1" applyFont="1" applyBorder="1" applyAlignment="1"/>
    <xf numFmtId="41" fontId="4" fillId="0" borderId="9" xfId="1" applyNumberFormat="1" applyFont="1" applyBorder="1" applyAlignment="1"/>
    <xf numFmtId="41" fontId="0" fillId="0" borderId="0" xfId="3" applyNumberFormat="1" applyFont="1" applyAlignment="1"/>
    <xf numFmtId="3" fontId="9" fillId="4" borderId="5" xfId="3" applyNumberFormat="1" applyFont="1" applyFill="1" applyBorder="1" applyAlignment="1"/>
    <xf numFmtId="41" fontId="0" fillId="0" borderId="0" xfId="1" applyFont="1" applyAlignment="1"/>
    <xf numFmtId="165" fontId="9" fillId="4" borderId="5" xfId="3" applyNumberFormat="1" applyFont="1" applyFill="1" applyBorder="1" applyAlignment="1"/>
    <xf numFmtId="0" fontId="10" fillId="4" borderId="5" xfId="3" applyFont="1" applyFill="1" applyBorder="1" applyAlignment="1"/>
    <xf numFmtId="0" fontId="9" fillId="0" borderId="13" xfId="3" applyFont="1" applyBorder="1" applyAlignment="1"/>
    <xf numFmtId="0" fontId="10" fillId="5" borderId="5" xfId="3" applyFont="1" applyFill="1" applyBorder="1" applyAlignment="1"/>
    <xf numFmtId="0" fontId="9" fillId="0" borderId="14" xfId="3" applyFont="1" applyBorder="1" applyAlignment="1"/>
    <xf numFmtId="10" fontId="10" fillId="0" borderId="5" xfId="3" applyNumberFormat="1" applyFont="1" applyFill="1" applyBorder="1" applyAlignment="1"/>
    <xf numFmtId="3" fontId="10" fillId="6" borderId="5" xfId="3" applyNumberFormat="1" applyFont="1" applyFill="1" applyBorder="1" applyAlignment="1"/>
    <xf numFmtId="3" fontId="10" fillId="0" borderId="5" xfId="3" applyNumberFormat="1" applyFont="1" applyFill="1" applyBorder="1" applyAlignment="1"/>
    <xf numFmtId="0" fontId="9" fillId="0" borderId="11" xfId="3" applyFont="1" applyBorder="1" applyAlignment="1"/>
    <xf numFmtId="3" fontId="10" fillId="4" borderId="5" xfId="3" applyNumberFormat="1" applyFont="1" applyFill="1" applyBorder="1" applyAlignment="1"/>
    <xf numFmtId="166" fontId="10" fillId="7" borderId="5" xfId="3" applyNumberFormat="1" applyFont="1" applyFill="1" applyBorder="1" applyAlignment="1"/>
    <xf numFmtId="0" fontId="0" fillId="0" borderId="12" xfId="3" applyFont="1" applyBorder="1" applyAlignment="1"/>
    <xf numFmtId="9" fontId="0" fillId="0" borderId="8" xfId="2" applyNumberFormat="1" applyFont="1" applyBorder="1" applyAlignment="1"/>
    <xf numFmtId="0" fontId="2" fillId="0" borderId="0" xfId="3" applyFont="1" applyAlignment="1"/>
    <xf numFmtId="41" fontId="0" fillId="3" borderId="0" xfId="1" applyFont="1" applyFill="1"/>
    <xf numFmtId="0" fontId="0" fillId="0" borderId="0" xfId="3" quotePrefix="1" applyFont="1" applyAlignment="1"/>
    <xf numFmtId="0" fontId="11" fillId="0" borderId="0" xfId="4" applyAlignment="1">
      <alignment wrapText="1"/>
    </xf>
  </cellXfs>
  <cellStyles count="5">
    <cellStyle name="Comma [0]" xfId="1" builtinId="6"/>
    <cellStyle name="Hyperlink" xfId="4" builtinId="8"/>
    <cellStyle name="Normal" xfId="0" builtinId="0"/>
    <cellStyle name="Normal 3" xfId="3" xr:uid="{C0AFD285-0357-40A7-9B11-FE43B32B2F2C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hn.nte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2E012-60B8-4CCC-8FB6-EF8B07B23584}">
  <dimension ref="B1:E39"/>
  <sheetViews>
    <sheetView tabSelected="1" zoomScale="110" zoomScaleNormal="110" workbookViewId="0">
      <selection activeCell="E8" sqref="E8"/>
    </sheetView>
  </sheetViews>
  <sheetFormatPr defaultRowHeight="14.5" x14ac:dyDescent="0.35"/>
  <cols>
    <col min="2" max="2" width="33.08984375" bestFit="1" customWidth="1"/>
    <col min="3" max="3" width="27.36328125" customWidth="1"/>
    <col min="4" max="4" width="26.1796875" customWidth="1"/>
  </cols>
  <sheetData>
    <row r="1" spans="2:5" x14ac:dyDescent="0.35">
      <c r="B1" s="1" t="s">
        <v>0</v>
      </c>
      <c r="C1" s="2" t="s">
        <v>1</v>
      </c>
      <c r="D1" s="59" t="s">
        <v>56</v>
      </c>
      <c r="E1" s="4" t="s">
        <v>50</v>
      </c>
    </row>
    <row r="2" spans="2:5" x14ac:dyDescent="0.35">
      <c r="B2" s="5"/>
      <c r="C2" s="58" t="s">
        <v>55</v>
      </c>
      <c r="D2" s="3"/>
      <c r="E2" s="5"/>
    </row>
    <row r="3" spans="2:5" ht="15" thickBot="1" x14ac:dyDescent="0.4">
      <c r="B3" s="6" t="s">
        <v>2</v>
      </c>
      <c r="C3" s="5"/>
      <c r="D3" s="3"/>
      <c r="E3" s="5"/>
    </row>
    <row r="4" spans="2:5" x14ac:dyDescent="0.35">
      <c r="B4" s="7" t="s">
        <v>3</v>
      </c>
      <c r="C4" s="8" t="s">
        <v>4</v>
      </c>
      <c r="D4" s="9" t="s">
        <v>5</v>
      </c>
      <c r="E4" s="5"/>
    </row>
    <row r="5" spans="2:5" x14ac:dyDescent="0.35">
      <c r="B5" s="10" t="s">
        <v>6</v>
      </c>
      <c r="C5" s="11">
        <v>5000000</v>
      </c>
      <c r="D5" s="12"/>
      <c r="E5" s="13"/>
    </row>
    <row r="6" spans="2:5" x14ac:dyDescent="0.35">
      <c r="B6" s="10" t="s">
        <v>7</v>
      </c>
      <c r="C6" s="14">
        <f>0.65*C5</f>
        <v>3250000</v>
      </c>
      <c r="D6" s="12"/>
      <c r="E6" s="15"/>
    </row>
    <row r="7" spans="2:5" x14ac:dyDescent="0.35">
      <c r="B7" s="10" t="s">
        <v>8</v>
      </c>
      <c r="C7" s="14">
        <v>3000000</v>
      </c>
      <c r="D7" s="12"/>
      <c r="E7" s="15"/>
    </row>
    <row r="8" spans="2:5" x14ac:dyDescent="0.35">
      <c r="B8" s="16" t="s">
        <v>9</v>
      </c>
      <c r="C8" s="17">
        <v>0.1</v>
      </c>
      <c r="D8" s="18" t="s">
        <v>10</v>
      </c>
      <c r="E8" s="19"/>
    </row>
    <row r="9" spans="2:5" x14ac:dyDescent="0.35">
      <c r="B9" s="10" t="s">
        <v>11</v>
      </c>
      <c r="C9" s="20">
        <v>0.05</v>
      </c>
      <c r="D9" s="12" t="s">
        <v>12</v>
      </c>
      <c r="E9" s="15"/>
    </row>
    <row r="10" spans="2:5" x14ac:dyDescent="0.35">
      <c r="B10" s="10" t="s">
        <v>13</v>
      </c>
      <c r="C10" s="21">
        <v>33</v>
      </c>
      <c r="D10" s="12"/>
      <c r="E10" s="15"/>
    </row>
    <row r="11" spans="2:5" x14ac:dyDescent="0.35">
      <c r="B11" s="10" t="s">
        <v>14</v>
      </c>
      <c r="C11" s="21">
        <v>55</v>
      </c>
      <c r="D11" s="12"/>
      <c r="E11" s="15"/>
    </row>
    <row r="12" spans="2:5" ht="15" thickBot="1" x14ac:dyDescent="0.4">
      <c r="B12" s="22" t="s">
        <v>15</v>
      </c>
      <c r="C12" s="23">
        <v>0.03</v>
      </c>
      <c r="D12" s="24" t="s">
        <v>16</v>
      </c>
      <c r="E12" s="15"/>
    </row>
    <row r="13" spans="2:5" ht="15" thickBot="1" x14ac:dyDescent="0.4">
      <c r="B13" s="15"/>
      <c r="C13" s="25"/>
      <c r="D13" s="26"/>
      <c r="E13" s="15"/>
    </row>
    <row r="14" spans="2:5" x14ac:dyDescent="0.35">
      <c r="B14" s="27" t="s">
        <v>47</v>
      </c>
      <c r="C14" s="28" t="s">
        <v>48</v>
      </c>
      <c r="D14" s="29" t="s">
        <v>49</v>
      </c>
      <c r="E14" s="5"/>
    </row>
    <row r="15" spans="2:5" x14ac:dyDescent="0.35">
      <c r="B15" s="30" t="s">
        <v>17</v>
      </c>
      <c r="C15" s="31">
        <v>50000000</v>
      </c>
      <c r="D15" s="32">
        <f>0.15*C5</f>
        <v>750000</v>
      </c>
      <c r="E15" s="56" t="s">
        <v>18</v>
      </c>
    </row>
    <row r="16" spans="2:5" x14ac:dyDescent="0.35">
      <c r="B16" s="33" t="s">
        <v>19</v>
      </c>
      <c r="C16" s="31">
        <v>8000000</v>
      </c>
      <c r="D16" s="34">
        <f>12%*C5</f>
        <v>600000</v>
      </c>
      <c r="E16" s="5"/>
    </row>
    <row r="17" spans="2:5" x14ac:dyDescent="0.35">
      <c r="B17" s="33" t="s">
        <v>20</v>
      </c>
      <c r="C17" s="31">
        <v>0</v>
      </c>
      <c r="D17" s="34">
        <v>0</v>
      </c>
      <c r="E17" s="5"/>
    </row>
    <row r="18" spans="2:5" x14ac:dyDescent="0.35">
      <c r="B18" s="33" t="s">
        <v>53</v>
      </c>
      <c r="C18" s="31">
        <v>0</v>
      </c>
      <c r="D18" s="34">
        <v>0</v>
      </c>
      <c r="E18" s="5"/>
    </row>
    <row r="19" spans="2:5" x14ac:dyDescent="0.35">
      <c r="B19" s="35"/>
      <c r="C19" s="36"/>
      <c r="D19" s="32"/>
      <c r="E19" s="5"/>
    </row>
    <row r="20" spans="2:5" ht="15" thickBot="1" x14ac:dyDescent="0.4">
      <c r="B20" s="37" t="s">
        <v>21</v>
      </c>
      <c r="C20" s="38">
        <f>SUM(C15:C19)</f>
        <v>58000000</v>
      </c>
      <c r="D20" s="39">
        <f>SUM(D15:D19)</f>
        <v>1350000</v>
      </c>
      <c r="E20" s="40"/>
    </row>
    <row r="21" spans="2:5" x14ac:dyDescent="0.35">
      <c r="B21" s="5"/>
      <c r="C21" s="5"/>
      <c r="D21" s="3"/>
      <c r="E21" s="5"/>
    </row>
    <row r="22" spans="2:5" x14ac:dyDescent="0.35">
      <c r="E22" s="5"/>
    </row>
    <row r="23" spans="2:5" x14ac:dyDescent="0.35">
      <c r="E23" s="5"/>
    </row>
    <row r="24" spans="2:5" x14ac:dyDescent="0.35">
      <c r="E24" s="5"/>
    </row>
    <row r="25" spans="2:5" x14ac:dyDescent="0.35">
      <c r="E25" s="5"/>
    </row>
    <row r="26" spans="2:5" x14ac:dyDescent="0.35">
      <c r="E26" s="42"/>
    </row>
    <row r="27" spans="2:5" x14ac:dyDescent="0.35">
      <c r="E27" s="5"/>
    </row>
    <row r="28" spans="2:5" x14ac:dyDescent="0.35">
      <c r="E28" s="5"/>
    </row>
    <row r="29" spans="2:5" x14ac:dyDescent="0.35">
      <c r="E29" s="5"/>
    </row>
    <row r="30" spans="2:5" x14ac:dyDescent="0.35">
      <c r="E30" s="5"/>
    </row>
    <row r="31" spans="2:5" x14ac:dyDescent="0.35">
      <c r="E31" s="5"/>
    </row>
    <row r="32" spans="2:5" x14ac:dyDescent="0.35">
      <c r="E32" s="5"/>
    </row>
    <row r="33" spans="5:5" x14ac:dyDescent="0.35">
      <c r="E33" s="5"/>
    </row>
    <row r="34" spans="5:5" x14ac:dyDescent="0.35">
      <c r="E34" s="5"/>
    </row>
    <row r="35" spans="5:5" x14ac:dyDescent="0.35">
      <c r="E35" s="5"/>
    </row>
    <row r="36" spans="5:5" x14ac:dyDescent="0.35">
      <c r="E36" s="5"/>
    </row>
    <row r="37" spans="5:5" x14ac:dyDescent="0.35">
      <c r="E37" s="5"/>
    </row>
    <row r="38" spans="5:5" x14ac:dyDescent="0.35">
      <c r="E38" s="5"/>
    </row>
    <row r="39" spans="5:5" x14ac:dyDescent="0.35">
      <c r="E39" s="5"/>
    </row>
  </sheetData>
  <hyperlinks>
    <hyperlink ref="D1" r:id="rId1" xr:uid="{089183DD-462F-49AD-B2A9-2F6F7E710F3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CA143-3ABB-44B8-8414-BC928579D402}">
  <dimension ref="B1:F19"/>
  <sheetViews>
    <sheetView zoomScaleNormal="100" workbookViewId="0">
      <pane ySplit="3" topLeftCell="A4" activePane="bottomLeft" state="frozen"/>
      <selection pane="bottomLeft" activeCell="G14" sqref="G14"/>
    </sheetView>
  </sheetViews>
  <sheetFormatPr defaultRowHeight="14.5" x14ac:dyDescent="0.35"/>
  <cols>
    <col min="2" max="2" width="33.08984375" bestFit="1" customWidth="1"/>
    <col min="3" max="3" width="24.90625" customWidth="1"/>
    <col min="4" max="4" width="43.54296875" customWidth="1"/>
    <col min="5" max="5" width="11" bestFit="1" customWidth="1"/>
  </cols>
  <sheetData>
    <row r="1" spans="2:6" x14ac:dyDescent="0.35">
      <c r="F1" s="4" t="s">
        <v>52</v>
      </c>
    </row>
    <row r="2" spans="2:6" ht="15" thickBot="1" x14ac:dyDescent="0.4">
      <c r="B2" s="6" t="s">
        <v>22</v>
      </c>
      <c r="C2" s="5"/>
      <c r="D2" s="3"/>
    </row>
    <row r="3" spans="2:6" x14ac:dyDescent="0.35">
      <c r="B3" s="7" t="s">
        <v>3</v>
      </c>
      <c r="C3" s="8" t="s">
        <v>4</v>
      </c>
      <c r="D3" s="9" t="s">
        <v>5</v>
      </c>
    </row>
    <row r="4" spans="2:6" x14ac:dyDescent="0.35">
      <c r="B4" s="10" t="s">
        <v>23</v>
      </c>
      <c r="C4" s="41">
        <f>Inputs!C20</f>
        <v>58000000</v>
      </c>
      <c r="D4" s="12"/>
    </row>
    <row r="5" spans="2:6" x14ac:dyDescent="0.35">
      <c r="B5" s="10" t="s">
        <v>24</v>
      </c>
      <c r="C5" s="41">
        <f>Inputs!D20</f>
        <v>1350000</v>
      </c>
      <c r="D5" s="12"/>
    </row>
    <row r="6" spans="2:6" x14ac:dyDescent="0.35">
      <c r="B6" s="10" t="s">
        <v>25</v>
      </c>
      <c r="C6" s="41">
        <f>C5*12</f>
        <v>16200000</v>
      </c>
      <c r="D6" s="12"/>
    </row>
    <row r="7" spans="2:6" x14ac:dyDescent="0.35">
      <c r="B7" s="10" t="s">
        <v>26</v>
      </c>
      <c r="C7" s="43">
        <f>(Inputs!C20-Inputs!C15)/Inputs!C7</f>
        <v>2.6666666666666665</v>
      </c>
      <c r="D7" s="12" t="s">
        <v>27</v>
      </c>
    </row>
    <row r="8" spans="2:6" x14ac:dyDescent="0.35">
      <c r="B8" s="10" t="s">
        <v>28</v>
      </c>
      <c r="C8" s="43">
        <f>C7/12</f>
        <v>0.22222222222222221</v>
      </c>
      <c r="D8" s="12" t="s">
        <v>29</v>
      </c>
    </row>
    <row r="9" spans="2:6" x14ac:dyDescent="0.35">
      <c r="B9" s="10" t="s">
        <v>30</v>
      </c>
      <c r="C9" s="44">
        <f ca="1">YEAR(TODAY())</f>
        <v>2024</v>
      </c>
      <c r="D9" s="12"/>
    </row>
    <row r="10" spans="2:6" x14ac:dyDescent="0.35">
      <c r="B10" s="10" t="s">
        <v>31</v>
      </c>
      <c r="C10" s="44">
        <f>IF(Inputs!C10&lt;=Inputs!C11,Inputs!C11-Inputs!C10,0)</f>
        <v>22</v>
      </c>
      <c r="D10" s="12"/>
    </row>
    <row r="11" spans="2:6" x14ac:dyDescent="0.35">
      <c r="B11" s="45" t="s">
        <v>32</v>
      </c>
      <c r="C11" s="46">
        <f ca="1">YEAR(TODAY())+C10</f>
        <v>2046</v>
      </c>
      <c r="D11" s="12"/>
    </row>
    <row r="12" spans="2:6" x14ac:dyDescent="0.35">
      <c r="B12" s="47" t="s">
        <v>33</v>
      </c>
      <c r="C12" s="48">
        <f>C5/Inputs!C5</f>
        <v>0.27</v>
      </c>
      <c r="D12" s="12" t="s">
        <v>34</v>
      </c>
    </row>
    <row r="13" spans="2:6" x14ac:dyDescent="0.35">
      <c r="B13" s="47" t="s">
        <v>35</v>
      </c>
      <c r="C13" s="49">
        <f>C4*(1+Inputs!C8)^Outputs!C10+C6*((((1+Inputs!C8)^Outputs!C10-(1+Inputs!C12)^Outputs!C10))/(Inputs!C8-Inputs!C12))</f>
        <v>1912587071.9170423</v>
      </c>
      <c r="D13" s="12" t="s">
        <v>36</v>
      </c>
      <c r="E13" s="57"/>
    </row>
    <row r="14" spans="2:6" x14ac:dyDescent="0.35">
      <c r="B14" s="47" t="s">
        <v>37</v>
      </c>
      <c r="C14" s="50">
        <f>C5*C10*12+C4</f>
        <v>414400000</v>
      </c>
      <c r="D14" s="12" t="s">
        <v>38</v>
      </c>
    </row>
    <row r="15" spans="2:6" x14ac:dyDescent="0.35">
      <c r="B15" s="47" t="s">
        <v>39</v>
      </c>
      <c r="C15" s="50">
        <f>C13-C14</f>
        <v>1498187071.9170423</v>
      </c>
      <c r="D15" s="12" t="s">
        <v>40</v>
      </c>
    </row>
    <row r="16" spans="2:6" ht="26" x14ac:dyDescent="0.35">
      <c r="B16" s="47" t="s">
        <v>41</v>
      </c>
      <c r="C16" s="49">
        <f>C13*Inputs!C8/12</f>
        <v>15938225.599308686</v>
      </c>
      <c r="D16" s="12" t="s">
        <v>42</v>
      </c>
    </row>
    <row r="17" spans="2:4" ht="26" x14ac:dyDescent="0.35">
      <c r="B17" s="51" t="s">
        <v>43</v>
      </c>
      <c r="C17" s="52">
        <f>Inputs!C7*(1+Inputs!C9)^C10</f>
        <v>8775782.1597651709</v>
      </c>
      <c r="D17" s="12" t="s">
        <v>44</v>
      </c>
    </row>
    <row r="18" spans="2:4" ht="26" x14ac:dyDescent="0.35">
      <c r="B18" s="51" t="s">
        <v>45</v>
      </c>
      <c r="C18" s="53">
        <f>C16-C17</f>
        <v>7162443.4395435154</v>
      </c>
      <c r="D18" s="12" t="s">
        <v>51</v>
      </c>
    </row>
    <row r="19" spans="2:4" ht="39" thickBot="1" x14ac:dyDescent="0.4">
      <c r="B19" s="54" t="s">
        <v>46</v>
      </c>
      <c r="C19" s="55">
        <f>C18/C16</f>
        <v>0.44938775617871685</v>
      </c>
      <c r="D19" s="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</vt:lpstr>
      <vt:lpstr>Outputs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Ntende</dc:creator>
  <cp:lastModifiedBy>John Ntende</cp:lastModifiedBy>
  <dcterms:created xsi:type="dcterms:W3CDTF">2024-09-03T13:04:34Z</dcterms:created>
  <dcterms:modified xsi:type="dcterms:W3CDTF">2024-09-09T04:53:49Z</dcterms:modified>
</cp:coreProperties>
</file>